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45" windowWidth="19875" windowHeight="7725"/>
  </bookViews>
  <sheets>
    <sheet name="Gebäude" sheetId="1" r:id="rId1"/>
    <sheet name="Elektromobilität" sheetId="4" r:id="rId2"/>
    <sheet name="Tabelle3" sheetId="3" r:id="rId3"/>
  </sheets>
  <calcPr calcId="145621"/>
</workbook>
</file>

<file path=xl/calcChain.xml><?xml version="1.0" encoding="utf-8"?>
<calcChain xmlns="http://schemas.openxmlformats.org/spreadsheetml/2006/main">
  <c r="C40" i="1" l="1"/>
  <c r="C39" i="1"/>
  <c r="C38" i="1"/>
  <c r="C21" i="1" l="1"/>
  <c r="C23" i="1" s="1"/>
  <c r="C24" i="1" s="1"/>
  <c r="C20" i="4"/>
  <c r="C14" i="4"/>
  <c r="C16" i="4" s="1"/>
  <c r="C15" i="4"/>
  <c r="E6" i="4"/>
  <c r="D6" i="4"/>
  <c r="C6" i="4"/>
  <c r="C7" i="1"/>
  <c r="C8" i="1" s="1"/>
  <c r="D5" i="1"/>
  <c r="D6" i="1" s="1"/>
  <c r="E5" i="1"/>
  <c r="E6" i="1" s="1"/>
  <c r="C5" i="1"/>
  <c r="C6" i="1" s="1"/>
  <c r="C9" i="1" l="1"/>
  <c r="C29" i="1"/>
  <c r="C31" i="1" s="1"/>
  <c r="C32" i="1" s="1"/>
  <c r="C17" i="4"/>
  <c r="C21" i="4"/>
  <c r="C22" i="4" s="1"/>
  <c r="C23" i="4" s="1"/>
  <c r="E9" i="1"/>
  <c r="D9" i="1"/>
  <c r="C11" i="1" s="1"/>
  <c r="C12" i="1" l="1"/>
</calcChain>
</file>

<file path=xl/sharedStrings.xml><?xml version="1.0" encoding="utf-8"?>
<sst xmlns="http://schemas.openxmlformats.org/spreadsheetml/2006/main" count="103" uniqueCount="70">
  <si>
    <t>Speicherkapazität Gebäude</t>
  </si>
  <si>
    <t>Leichtbau</t>
  </si>
  <si>
    <t>Massivbau</t>
  </si>
  <si>
    <t>Betonkernaktivierung</t>
  </si>
  <si>
    <t xml:space="preserve">Wirksame Wärmespeicherfähigkeit; bezogen auf das beheizte Gebäudevolumen </t>
  </si>
  <si>
    <t>Wh/m³K</t>
  </si>
  <si>
    <t>Wirksame Wärmespeicherfähigkeit; bezogen auf die Wohnnutzfläche (~ x 3)</t>
  </si>
  <si>
    <t>Wh/m²K</t>
  </si>
  <si>
    <t>Wirksame Wärmespeicherfähigkeit bei 2 K Temperaturerhöhung</t>
  </si>
  <si>
    <t>kWh/m²</t>
  </si>
  <si>
    <t>m²</t>
  </si>
  <si>
    <t>Gesamter Bestand Wohngebäude, Deutschland (45 m² pro Person)</t>
  </si>
  <si>
    <t>Theoretische Wärmespeicherkapazität der jeweiligen Bauweise</t>
  </si>
  <si>
    <t>TWh</t>
  </si>
  <si>
    <t>Gesamter Bestand Nicht-Wohngebäude (~ +50%)</t>
  </si>
  <si>
    <t>Speicherkapazität Elektromobilität</t>
  </si>
  <si>
    <t>Anzahl Elektrofahrzeuge in Deutschland</t>
  </si>
  <si>
    <t xml:space="preserve"> -</t>
  </si>
  <si>
    <t>Speicherkapazität elektrische Energie der Fahrzeugflotte</t>
  </si>
  <si>
    <t>Batteriekapazität je Fahrzeug</t>
  </si>
  <si>
    <t>kWh</t>
  </si>
  <si>
    <t>Mögliche Anteile des Gebäudebestands 2040</t>
  </si>
  <si>
    <t>Wärmespeicherkapazität des gesamten Gebäudebestands bei 2 K Temperaturerhöhung</t>
  </si>
  <si>
    <t>Wärmespeicherkapazität des gesamten Gebäudebestands bei 3 K Temperaturerhöhung</t>
  </si>
  <si>
    <t>Energiebedarf Elektromobilität</t>
  </si>
  <si>
    <t>km/a</t>
  </si>
  <si>
    <t xml:space="preserve">Spezifischer Energieverbrauch </t>
  </si>
  <si>
    <t>kWh/km</t>
  </si>
  <si>
    <t>Energieverbrauch pro Woche</t>
  </si>
  <si>
    <t>Anzahl Elektrofahrzeuge in Privatnutzung, Deutschland</t>
  </si>
  <si>
    <t>Energieverbrauch Elektrofahrzeuge in Privatnutzung</t>
  </si>
  <si>
    <t>TWh/a</t>
  </si>
  <si>
    <t>Energieverbrauch Sonstige Elektrofahrzeuge (~ +50%)</t>
  </si>
  <si>
    <t>Energieverbrauch gesamte Fahrzeugflotte</t>
  </si>
  <si>
    <t>Fahrleistung je Fahrzeug</t>
  </si>
  <si>
    <t>unverändertes Fahrverhalten gegenüber heute:</t>
  </si>
  <si>
    <t>Fahrverhalten gegenüber heute halbiert:</t>
  </si>
  <si>
    <t>Speicherkapazität reicht theoretisch für 3 bis 8 Tage</t>
  </si>
  <si>
    <t>Speicherkapazität reicht theoretisch für 6 bis 16 Tage</t>
  </si>
  <si>
    <t>Energiebedarf Gebäude</t>
  </si>
  <si>
    <t>Durchschnittlicher, spezifischer Heizwärmebedarf des Gebäudebestands 2040</t>
  </si>
  <si>
    <t>Heizwärmebedarf des Gebäudebestands 2040, gesamt</t>
  </si>
  <si>
    <t>Energieverbrauch pro Woche, im Mittel</t>
  </si>
  <si>
    <t>Speicherkapazität Warmwasserspeicher</t>
  </si>
  <si>
    <t>Volumen Warmwasserspeicher pro Haushalt 2040 (Annahme)</t>
  </si>
  <si>
    <t>Liter</t>
  </si>
  <si>
    <t>Anzahl Haushalte, Deutschland</t>
  </si>
  <si>
    <t>Spezifische Wärmekapazität Wasser</t>
  </si>
  <si>
    <t>kWs/kgK</t>
  </si>
  <si>
    <t>Nutzbare Temperaturerhöhung für Speicherung</t>
  </si>
  <si>
    <t>K</t>
  </si>
  <si>
    <t>Nutzbare Wärmekapazität Warmwasser</t>
  </si>
  <si>
    <t>Nutzbare Wärmekapazität Warmwasser, gesamt</t>
  </si>
  <si>
    <t>davon mittels Wärmepumpe beheizt, ca.</t>
  </si>
  <si>
    <t>Heizwärmebedarf des Gebäudebestands 2040, wärmepumpenbeheizt</t>
  </si>
  <si>
    <t>Energieverbrauch Warmwasser, pro Woche</t>
  </si>
  <si>
    <t>Energieverbrauch für Raumheizung und Warmwasser, milde Winterwoche</t>
  </si>
  <si>
    <t>Energieverbrauch für Raumheizung und Warmwasser, mittlere Winterwoche</t>
  </si>
  <si>
    <t>Energieverbrauch für Raumheizung und Warmwasser, kalte Winterwoche</t>
  </si>
  <si>
    <t>Bedarf an elektrischer Energie bei einer Arbeitszahl der Wärmepumpe von 3:</t>
  </si>
  <si>
    <t>Elektrische Energie für Raumheizung und Warmwasser, milde Winterwoche</t>
  </si>
  <si>
    <t>Elektrische Energie für Raumheizung und Warmwasser, mittlere Winterwoche</t>
  </si>
  <si>
    <t>Elektrische Energie für Raumheizung und Warmwasser, kalte Winterwoche</t>
  </si>
  <si>
    <t>Nutzbare Kapazität bei der Hälfte des Bestands, Arbeitszahl 3</t>
  </si>
  <si>
    <t>Speicherkapazität reicht theoretisch für 2 bis 3 Tage</t>
  </si>
  <si>
    <t>Speicherkapazität reicht theoretisch für 1 bis 2 Tage</t>
  </si>
  <si>
    <t>Speicherkapazität reicht theoretisch für ca. 1 Tag</t>
  </si>
  <si>
    <t>Anmerkung: Unter der Annahme, dass etwa die Hälfte des Gebäudebestands über Wärmepumpen mit einer mittleren Arbeitszahl von 3 beheizt wird, beträgt die tatsächlich speicherbare Menge an elektrischer Energie 0,2 bis 0,3 TWh. Zumindest ein Teil der anderen Hälfte des Gebäudebestands kann jedoch ebenfalls als Speicher genutzt werden, wenn Holzgaskraftwerke zu Spitzenlastzeiten stromgeführt geregelt werden und die thermische Energie abgeführt werden muss.</t>
  </si>
  <si>
    <t>In der "kalten Dunkelflaute" kann die Speicherfähigkeit der Gebäude das Stromnetz einige wenige Tage entlasten. Die nicht bezogene Leistung liegt bei 3 bis 10 GW.</t>
  </si>
  <si>
    <t>In der "kalten Dunkelflaute" können die dezentralen Batteriespeicher der Elektromobilität das Stromnetz mehrere Tage entlasten. Die nicht bezogene Leistung liegt bei 10 bis 20 GW.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</si>
</sst>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2" fillId="0" borderId="0" applyFont="0" applyFill="0" applyBorder="0" applyAlignment="0" applyProtection="0"/>
  </cellStyleXfs>
  <cellXfs count="18">
    <xf numFmtId="0" fontId="0" fillId="0" borderId="0" xfId="0"/>
    <xf numFmtId="2" fontId="0" fillId="0" borderId="0" xfId="0" applyNumberFormat="1"/>
    <xf numFmtId="164" fontId="0" fillId="0" borderId="0" xfId="0" applyNumberFormat="1"/>
    <xf numFmtId="0" fontId="0" fillId="0" borderId="0" xfId="0" applyAlignment="1">
      <alignment wrapText="1"/>
    </xf>
    <xf numFmtId="0" fontId="1" fillId="0" borderId="0" xfId="0" applyFont="1"/>
    <xf numFmtId="164" fontId="1" fillId="0" borderId="0" xfId="0" applyNumberFormat="1" applyFont="1"/>
    <xf numFmtId="0" fontId="0" fillId="0" borderId="0" xfId="0" applyFont="1"/>
    <xf numFmtId="3" fontId="0" fillId="0" borderId="0" xfId="0" applyNumberFormat="1" applyAlignment="1">
      <alignment horizontal="center"/>
    </xf>
    <xf numFmtId="3" fontId="0" fillId="0" borderId="0" xfId="0" applyNumberFormat="1" applyAlignment="1"/>
    <xf numFmtId="9" fontId="0" fillId="0" borderId="0" xfId="1" applyFont="1"/>
    <xf numFmtId="4" fontId="0" fillId="0" borderId="0" xfId="0" applyNumberFormat="1" applyAlignment="1">
      <alignment horizontal="center"/>
    </xf>
    <xf numFmtId="4" fontId="0" fillId="0" borderId="0" xfId="0" applyNumberFormat="1" applyAlignment="1">
      <alignment horizontal="center"/>
    </xf>
    <xf numFmtId="0" fontId="3" fillId="0" borderId="0" xfId="0" applyFont="1"/>
    <xf numFmtId="2" fontId="0" fillId="0" borderId="0" xfId="0" applyNumberFormat="1" applyFont="1"/>
    <xf numFmtId="9" fontId="0" fillId="0" borderId="0" xfId="1" applyFont="1" applyAlignment="1"/>
    <xf numFmtId="164" fontId="0" fillId="0" borderId="0" xfId="0" applyNumberFormat="1" applyFont="1"/>
    <xf numFmtId="3" fontId="0" fillId="0" borderId="0" xfId="0" applyNumberFormat="1" applyFont="1" applyAlignment="1"/>
    <xf numFmtId="0" fontId="3" fillId="0" borderId="0" xfId="0" applyFont="1" applyAlignment="1">
      <alignment horizontal="left" vertical="top" wrapText="1"/>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2"/>
  <sheetViews>
    <sheetView tabSelected="1" zoomScaleNormal="100" workbookViewId="0">
      <selection activeCell="A42" sqref="A42:C42"/>
    </sheetView>
  </sheetViews>
  <sheetFormatPr baseColWidth="10" defaultRowHeight="15" x14ac:dyDescent="0.25"/>
  <cols>
    <col min="1" max="1" width="79.7109375" bestFit="1" customWidth="1"/>
    <col min="2" max="2" width="8.42578125" bestFit="1" customWidth="1"/>
    <col min="3" max="5" width="21.42578125" customWidth="1"/>
    <col min="6" max="6" width="23.85546875" customWidth="1"/>
    <col min="7" max="7" width="17.140625" customWidth="1"/>
  </cols>
  <sheetData>
    <row r="2" spans="1:5" x14ac:dyDescent="0.25">
      <c r="A2" s="4" t="s">
        <v>0</v>
      </c>
      <c r="B2" s="4"/>
    </row>
    <row r="3" spans="1:5" x14ac:dyDescent="0.25">
      <c r="A3" s="4"/>
      <c r="B3" s="4"/>
      <c r="C3" t="s">
        <v>1</v>
      </c>
      <c r="D3" t="s">
        <v>2</v>
      </c>
      <c r="E3" t="s">
        <v>3</v>
      </c>
    </row>
    <row r="4" spans="1:5" s="6" customFormat="1" x14ac:dyDescent="0.25">
      <c r="A4" s="6" t="s">
        <v>4</v>
      </c>
      <c r="B4" s="6" t="s">
        <v>5</v>
      </c>
      <c r="C4" s="6">
        <v>15</v>
      </c>
      <c r="D4" s="6">
        <v>40</v>
      </c>
      <c r="E4" s="6">
        <v>60</v>
      </c>
    </row>
    <row r="5" spans="1:5" x14ac:dyDescent="0.25">
      <c r="A5" s="6" t="s">
        <v>6</v>
      </c>
      <c r="B5" s="6" t="s">
        <v>7</v>
      </c>
      <c r="C5">
        <f>C4*3</f>
        <v>45</v>
      </c>
      <c r="D5">
        <f t="shared" ref="D5:E5" si="0">D4*3</f>
        <v>120</v>
      </c>
      <c r="E5">
        <f t="shared" si="0"/>
        <v>180</v>
      </c>
    </row>
    <row r="6" spans="1:5" x14ac:dyDescent="0.25">
      <c r="A6" s="6" t="s">
        <v>8</v>
      </c>
      <c r="B6" s="6" t="s">
        <v>9</v>
      </c>
      <c r="C6">
        <f>C5*2/1000</f>
        <v>0.09</v>
      </c>
      <c r="D6">
        <f t="shared" ref="D6:E6" si="1">D5*2/1000</f>
        <v>0.24</v>
      </c>
      <c r="E6">
        <f t="shared" si="1"/>
        <v>0.36</v>
      </c>
    </row>
    <row r="7" spans="1:5" x14ac:dyDescent="0.25">
      <c r="A7" s="6" t="s">
        <v>11</v>
      </c>
      <c r="B7" s="6" t="s">
        <v>10</v>
      </c>
      <c r="C7" s="7">
        <f>82500000*45</f>
        <v>3712500000</v>
      </c>
      <c r="D7" s="7"/>
      <c r="E7" s="7"/>
    </row>
    <row r="8" spans="1:5" x14ac:dyDescent="0.25">
      <c r="A8" s="6" t="s">
        <v>14</v>
      </c>
      <c r="B8" s="6" t="s">
        <v>10</v>
      </c>
      <c r="C8" s="7">
        <f>C7/2</f>
        <v>1856250000</v>
      </c>
      <c r="D8" s="7"/>
      <c r="E8" s="7"/>
    </row>
    <row r="9" spans="1:5" x14ac:dyDescent="0.25">
      <c r="A9" s="6" t="s">
        <v>12</v>
      </c>
      <c r="B9" s="6" t="s">
        <v>13</v>
      </c>
      <c r="C9" s="1">
        <f>C6*($C7+$C8)/1000000000</f>
        <v>0.50118750000000001</v>
      </c>
      <c r="D9" s="1">
        <f t="shared" ref="D9:E9" si="2">D6*($C7+$C8)/1000000000</f>
        <v>1.3365</v>
      </c>
      <c r="E9" s="1">
        <f t="shared" si="2"/>
        <v>2.00475</v>
      </c>
    </row>
    <row r="10" spans="1:5" x14ac:dyDescent="0.25">
      <c r="A10" s="6" t="s">
        <v>21</v>
      </c>
      <c r="B10" s="6"/>
      <c r="C10" s="9">
        <v>0.15</v>
      </c>
      <c r="D10" s="9">
        <v>0.8</v>
      </c>
      <c r="E10" s="9">
        <v>0.05</v>
      </c>
    </row>
    <row r="11" spans="1:5" x14ac:dyDescent="0.25">
      <c r="A11" s="6" t="s">
        <v>22</v>
      </c>
      <c r="B11" s="6" t="s">
        <v>13</v>
      </c>
      <c r="C11" s="10">
        <f>C9*C10+D9*D10+E9*E10</f>
        <v>1.2446156250000002</v>
      </c>
      <c r="D11" s="10"/>
      <c r="E11" s="10"/>
    </row>
    <row r="12" spans="1:5" x14ac:dyDescent="0.25">
      <c r="A12" s="6" t="s">
        <v>23</v>
      </c>
      <c r="B12" s="6" t="s">
        <v>13</v>
      </c>
      <c r="C12" s="10">
        <f>C11*1.5</f>
        <v>1.8669234375000003</v>
      </c>
      <c r="D12" s="10"/>
      <c r="E12" s="10"/>
    </row>
    <row r="13" spans="1:5" x14ac:dyDescent="0.25">
      <c r="A13" s="6"/>
      <c r="B13" s="6"/>
      <c r="C13" s="11"/>
      <c r="D13" s="11"/>
      <c r="E13" s="11"/>
    </row>
    <row r="14" spans="1:5" ht="45.75" customHeight="1" x14ac:dyDescent="0.25">
      <c r="A14" s="17" t="s">
        <v>67</v>
      </c>
      <c r="B14" s="17"/>
      <c r="C14" s="17"/>
      <c r="D14" s="17"/>
      <c r="E14" s="17"/>
    </row>
    <row r="15" spans="1:5" x14ac:dyDescent="0.25">
      <c r="A15" s="6"/>
      <c r="B15" s="6"/>
      <c r="C15" s="11"/>
      <c r="D15" s="11"/>
      <c r="E15" s="11"/>
    </row>
    <row r="16" spans="1:5" s="12" customFormat="1" x14ac:dyDescent="0.25">
      <c r="A16" s="4" t="s">
        <v>43</v>
      </c>
      <c r="B16" s="4"/>
      <c r="C16" s="6"/>
    </row>
    <row r="17" spans="1:7" s="12" customFormat="1" x14ac:dyDescent="0.25">
      <c r="A17" s="4"/>
      <c r="B17" s="4"/>
      <c r="C17" s="6"/>
    </row>
    <row r="18" spans="1:7" s="12" customFormat="1" x14ac:dyDescent="0.25">
      <c r="A18" s="6" t="s">
        <v>44</v>
      </c>
      <c r="B18" s="6" t="s">
        <v>45</v>
      </c>
      <c r="C18" s="6">
        <v>200</v>
      </c>
    </row>
    <row r="19" spans="1:7" s="12" customFormat="1" x14ac:dyDescent="0.25">
      <c r="A19" s="6" t="s">
        <v>47</v>
      </c>
      <c r="B19" s="6" t="s">
        <v>48</v>
      </c>
      <c r="C19" s="6">
        <v>4.1900000000000004</v>
      </c>
    </row>
    <row r="20" spans="1:7" s="12" customFormat="1" x14ac:dyDescent="0.25">
      <c r="A20" s="6" t="s">
        <v>49</v>
      </c>
      <c r="B20" s="6" t="s">
        <v>50</v>
      </c>
      <c r="C20" s="6">
        <v>10</v>
      </c>
    </row>
    <row r="21" spans="1:7" s="12" customFormat="1" x14ac:dyDescent="0.25">
      <c r="A21" s="6" t="s">
        <v>51</v>
      </c>
      <c r="B21" s="6" t="s">
        <v>20</v>
      </c>
      <c r="C21" s="13">
        <f>C18*C19*C20/3600</f>
        <v>2.3277777777777784</v>
      </c>
    </row>
    <row r="22" spans="1:7" s="12" customFormat="1" x14ac:dyDescent="0.25">
      <c r="A22" s="6" t="s">
        <v>46</v>
      </c>
      <c r="B22" s="6" t="s">
        <v>17</v>
      </c>
      <c r="C22" s="16">
        <v>42000000</v>
      </c>
    </row>
    <row r="23" spans="1:7" s="12" customFormat="1" x14ac:dyDescent="0.25">
      <c r="A23" s="6" t="s">
        <v>52</v>
      </c>
      <c r="B23" s="6" t="s">
        <v>13</v>
      </c>
      <c r="C23" s="13">
        <f>C21*C22/1000000000</f>
        <v>9.7766666666666682E-2</v>
      </c>
    </row>
    <row r="24" spans="1:7" s="12" customFormat="1" x14ac:dyDescent="0.25">
      <c r="A24" s="6" t="s">
        <v>63</v>
      </c>
      <c r="B24" s="6" t="s">
        <v>13</v>
      </c>
      <c r="C24" s="13">
        <f>C23/6</f>
        <v>1.6294444444444448E-2</v>
      </c>
    </row>
    <row r="25" spans="1:7" s="3" customFormat="1" x14ac:dyDescent="0.25">
      <c r="A25"/>
      <c r="B25"/>
      <c r="C25"/>
      <c r="D25"/>
      <c r="E25"/>
      <c r="F25"/>
      <c r="G25"/>
    </row>
    <row r="26" spans="1:7" x14ac:dyDescent="0.25">
      <c r="A26" s="4" t="s">
        <v>39</v>
      </c>
    </row>
    <row r="27" spans="1:7" x14ac:dyDescent="0.25">
      <c r="A27" s="4"/>
    </row>
    <row r="28" spans="1:7" x14ac:dyDescent="0.25">
      <c r="A28" s="6" t="s">
        <v>40</v>
      </c>
      <c r="B28" s="6" t="s">
        <v>9</v>
      </c>
      <c r="C28" s="8">
        <v>35</v>
      </c>
    </row>
    <row r="29" spans="1:7" x14ac:dyDescent="0.25">
      <c r="A29" s="6" t="s">
        <v>41</v>
      </c>
      <c r="B29" s="6" t="s">
        <v>13</v>
      </c>
      <c r="C29" s="8">
        <f>(C7+C8)*C28/1000000000</f>
        <v>194.90625</v>
      </c>
    </row>
    <row r="30" spans="1:7" x14ac:dyDescent="0.25">
      <c r="A30" s="6" t="s">
        <v>53</v>
      </c>
      <c r="B30" s="6"/>
      <c r="C30" s="14">
        <v>0.5</v>
      </c>
    </row>
    <row r="31" spans="1:7" x14ac:dyDescent="0.25">
      <c r="A31" s="6" t="s">
        <v>54</v>
      </c>
      <c r="B31" s="6" t="s">
        <v>13</v>
      </c>
      <c r="C31" s="8">
        <f>C29*C30</f>
        <v>97.453125</v>
      </c>
    </row>
    <row r="32" spans="1:7" s="6" customFormat="1" x14ac:dyDescent="0.25">
      <c r="A32" s="6" t="s">
        <v>42</v>
      </c>
      <c r="B32" s="6" t="s">
        <v>13</v>
      </c>
      <c r="C32" s="15">
        <f>C31/30</f>
        <v>3.2484375000000001</v>
      </c>
    </row>
    <row r="33" spans="1:4" s="6" customFormat="1" x14ac:dyDescent="0.25">
      <c r="A33" s="6" t="s">
        <v>55</v>
      </c>
      <c r="B33" s="6" t="s">
        <v>13</v>
      </c>
      <c r="C33" s="15">
        <v>1.5</v>
      </c>
    </row>
    <row r="34" spans="1:4" s="6" customFormat="1" x14ac:dyDescent="0.25">
      <c r="A34" s="6" t="s">
        <v>56</v>
      </c>
      <c r="B34" s="6" t="s">
        <v>13</v>
      </c>
      <c r="C34" s="15">
        <v>2</v>
      </c>
    </row>
    <row r="35" spans="1:4" s="6" customFormat="1" x14ac:dyDescent="0.25">
      <c r="A35" s="6" t="s">
        <v>57</v>
      </c>
      <c r="B35" s="6" t="s">
        <v>13</v>
      </c>
      <c r="C35" s="15">
        <v>4</v>
      </c>
    </row>
    <row r="36" spans="1:4" s="6" customFormat="1" x14ac:dyDescent="0.25">
      <c r="A36" s="6" t="s">
        <v>58</v>
      </c>
      <c r="B36" s="6" t="s">
        <v>13</v>
      </c>
      <c r="C36" s="15">
        <v>6</v>
      </c>
    </row>
    <row r="37" spans="1:4" x14ac:dyDescent="0.25">
      <c r="A37" s="12" t="s">
        <v>59</v>
      </c>
      <c r="B37" s="6"/>
      <c r="C37" s="1"/>
    </row>
    <row r="38" spans="1:4" x14ac:dyDescent="0.25">
      <c r="A38" s="6" t="s">
        <v>60</v>
      </c>
      <c r="B38" s="6" t="s">
        <v>13</v>
      </c>
      <c r="C38" s="13">
        <f>C34/3</f>
        <v>0.66666666666666663</v>
      </c>
      <c r="D38" s="6" t="s">
        <v>64</v>
      </c>
    </row>
    <row r="39" spans="1:4" x14ac:dyDescent="0.25">
      <c r="A39" s="6" t="s">
        <v>61</v>
      </c>
      <c r="B39" s="6" t="s">
        <v>13</v>
      </c>
      <c r="C39" s="13">
        <f>C35/3</f>
        <v>1.3333333333333333</v>
      </c>
      <c r="D39" s="6" t="s">
        <v>65</v>
      </c>
    </row>
    <row r="40" spans="1:4" x14ac:dyDescent="0.25">
      <c r="A40" s="6" t="s">
        <v>62</v>
      </c>
      <c r="B40" s="6" t="s">
        <v>13</v>
      </c>
      <c r="C40" s="13">
        <f>C36/3</f>
        <v>2</v>
      </c>
      <c r="D40" s="6" t="s">
        <v>66</v>
      </c>
    </row>
    <row r="42" spans="1:4" ht="30" customHeight="1" x14ac:dyDescent="0.25">
      <c r="A42" s="17" t="s">
        <v>68</v>
      </c>
      <c r="B42" s="17"/>
      <c r="C42" s="17"/>
    </row>
  </sheetData>
  <mergeCells count="6">
    <mergeCell ref="A14:E14"/>
    <mergeCell ref="A42:C42"/>
    <mergeCell ref="C12:E12"/>
    <mergeCell ref="C7:E7"/>
    <mergeCell ref="C8:E8"/>
    <mergeCell ref="C11:E1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5"/>
  <sheetViews>
    <sheetView topLeftCell="A7" zoomScaleNormal="100" workbookViewId="0">
      <selection activeCell="A26" sqref="A26"/>
    </sheetView>
  </sheetViews>
  <sheetFormatPr baseColWidth="10" defaultRowHeight="15" x14ac:dyDescent="0.25"/>
  <cols>
    <col min="1" max="1" width="79.7109375" bestFit="1" customWidth="1"/>
    <col min="2" max="2" width="8.42578125" bestFit="1" customWidth="1"/>
    <col min="3" max="5" width="21.42578125" customWidth="1"/>
    <col min="6" max="6" width="23.85546875" customWidth="1"/>
    <col min="7" max="7" width="17.140625" customWidth="1"/>
  </cols>
  <sheetData>
    <row r="2" spans="1:5" x14ac:dyDescent="0.25">
      <c r="A2" s="4" t="s">
        <v>15</v>
      </c>
    </row>
    <row r="3" spans="1:5" x14ac:dyDescent="0.25">
      <c r="B3" s="4"/>
    </row>
    <row r="4" spans="1:5" x14ac:dyDescent="0.25">
      <c r="A4" t="s">
        <v>19</v>
      </c>
      <c r="B4" s="6" t="s">
        <v>20</v>
      </c>
      <c r="C4">
        <v>35</v>
      </c>
      <c r="D4">
        <v>70</v>
      </c>
      <c r="E4">
        <v>100</v>
      </c>
    </row>
    <row r="5" spans="1:5" x14ac:dyDescent="0.25">
      <c r="A5" s="6" t="s">
        <v>16</v>
      </c>
      <c r="B5" s="6" t="s">
        <v>17</v>
      </c>
      <c r="C5" s="8">
        <v>35000000</v>
      </c>
      <c r="D5" s="8">
        <v>35000000</v>
      </c>
      <c r="E5" s="8">
        <v>35000000</v>
      </c>
    </row>
    <row r="6" spans="1:5" x14ac:dyDescent="0.25">
      <c r="A6" s="6" t="s">
        <v>18</v>
      </c>
      <c r="B6" s="6" t="s">
        <v>13</v>
      </c>
      <c r="C6" s="1">
        <f>C4*C5/1000000000</f>
        <v>1.2250000000000001</v>
      </c>
      <c r="D6" s="1">
        <f>D4*D5/1000000000</f>
        <v>2.4500000000000002</v>
      </c>
      <c r="E6" s="1">
        <f>E4*E5/1000000000</f>
        <v>3.5</v>
      </c>
    </row>
    <row r="8" spans="1:5" x14ac:dyDescent="0.25">
      <c r="A8" s="4" t="s">
        <v>24</v>
      </c>
    </row>
    <row r="9" spans="1:5" x14ac:dyDescent="0.25">
      <c r="A9" s="4"/>
    </row>
    <row r="10" spans="1:5" x14ac:dyDescent="0.25">
      <c r="A10" s="6" t="s">
        <v>29</v>
      </c>
      <c r="B10" s="6" t="s">
        <v>17</v>
      </c>
      <c r="C10" s="8">
        <v>35000000</v>
      </c>
    </row>
    <row r="11" spans="1:5" x14ac:dyDescent="0.25">
      <c r="A11" s="6" t="s">
        <v>26</v>
      </c>
      <c r="B11" s="6" t="s">
        <v>27</v>
      </c>
      <c r="C11" s="1">
        <v>0.18</v>
      </c>
    </row>
    <row r="12" spans="1:5" x14ac:dyDescent="0.25">
      <c r="A12" s="12" t="s">
        <v>35</v>
      </c>
      <c r="B12" s="6"/>
      <c r="C12" s="1"/>
    </row>
    <row r="13" spans="1:5" x14ac:dyDescent="0.25">
      <c r="A13" s="6" t="s">
        <v>34</v>
      </c>
      <c r="B13" s="6" t="s">
        <v>25</v>
      </c>
      <c r="C13">
        <v>17000</v>
      </c>
    </row>
    <row r="14" spans="1:5" x14ac:dyDescent="0.25">
      <c r="A14" s="6" t="s">
        <v>30</v>
      </c>
      <c r="B14" s="6" t="s">
        <v>31</v>
      </c>
      <c r="C14" s="2">
        <f>C$10*C13*C$11/1000000000</f>
        <v>107.1</v>
      </c>
    </row>
    <row r="15" spans="1:5" x14ac:dyDescent="0.25">
      <c r="A15" s="6" t="s">
        <v>32</v>
      </c>
      <c r="B15" s="6" t="s">
        <v>31</v>
      </c>
      <c r="C15" s="2">
        <f>C14*0.5</f>
        <v>53.55</v>
      </c>
    </row>
    <row r="16" spans="1:5" x14ac:dyDescent="0.25">
      <c r="A16" s="6" t="s">
        <v>33</v>
      </c>
      <c r="B16" s="6" t="s">
        <v>31</v>
      </c>
      <c r="C16" s="2">
        <f>C14+C15</f>
        <v>160.64999999999998</v>
      </c>
    </row>
    <row r="17" spans="1:4" s="4" customFormat="1" x14ac:dyDescent="0.25">
      <c r="A17" s="4" t="s">
        <v>28</v>
      </c>
      <c r="B17" s="4" t="s">
        <v>13</v>
      </c>
      <c r="C17" s="5">
        <f>C16/52</f>
        <v>3.0894230769230764</v>
      </c>
      <c r="D17" s="4" t="s">
        <v>37</v>
      </c>
    </row>
    <row r="18" spans="1:4" x14ac:dyDescent="0.25">
      <c r="A18" s="12" t="s">
        <v>36</v>
      </c>
      <c r="B18" s="6"/>
      <c r="C18" s="1"/>
    </row>
    <row r="19" spans="1:4" x14ac:dyDescent="0.25">
      <c r="A19" s="6" t="s">
        <v>34</v>
      </c>
      <c r="B19" s="6" t="s">
        <v>25</v>
      </c>
      <c r="C19">
        <v>8500</v>
      </c>
    </row>
    <row r="20" spans="1:4" x14ac:dyDescent="0.25">
      <c r="A20" s="6" t="s">
        <v>30</v>
      </c>
      <c r="B20" s="6" t="s">
        <v>31</v>
      </c>
      <c r="C20" s="2">
        <f>C$10*C19*C$11/1000000000</f>
        <v>53.55</v>
      </c>
    </row>
    <row r="21" spans="1:4" x14ac:dyDescent="0.25">
      <c r="A21" s="6" t="s">
        <v>32</v>
      </c>
      <c r="B21" s="6" t="s">
        <v>31</v>
      </c>
      <c r="C21" s="2">
        <f>C20*0.5</f>
        <v>26.774999999999999</v>
      </c>
    </row>
    <row r="22" spans="1:4" x14ac:dyDescent="0.25">
      <c r="A22" s="6" t="s">
        <v>33</v>
      </c>
      <c r="B22" s="6" t="s">
        <v>31</v>
      </c>
      <c r="C22" s="2">
        <f>C20+C21</f>
        <v>80.324999999999989</v>
      </c>
    </row>
    <row r="23" spans="1:4" x14ac:dyDescent="0.25">
      <c r="A23" s="4" t="s">
        <v>28</v>
      </c>
      <c r="B23" s="4" t="s">
        <v>13</v>
      </c>
      <c r="C23" s="5">
        <f>C22/52</f>
        <v>1.5447115384615382</v>
      </c>
      <c r="D23" s="4" t="s">
        <v>38</v>
      </c>
    </row>
    <row r="25" spans="1:4" ht="30" customHeight="1" x14ac:dyDescent="0.25">
      <c r="A25" s="17" t="s">
        <v>69</v>
      </c>
      <c r="B25" s="17"/>
      <c r="C25" s="17"/>
    </row>
  </sheetData>
  <mergeCells count="1">
    <mergeCell ref="A25:C2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Gebäude</vt:lpstr>
      <vt:lpstr>Elektromobilität</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Christof Drexel</dc:creator>
  <cp:lastModifiedBy>Christof Drexel</cp:lastModifiedBy>
  <dcterms:created xsi:type="dcterms:W3CDTF">2018-03-26T08:35:40Z</dcterms:created>
  <dcterms:modified xsi:type="dcterms:W3CDTF">2018-03-29T16:54:53Z</dcterms:modified>
</cp:coreProperties>
</file>